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6380" windowHeight="8190" tabRatio="500" activeTab="3"/>
  </bookViews>
  <sheets>
    <sheet name="Item1" sheetId="1" r:id="rId1"/>
    <sheet name="Item2" sheetId="2" r:id="rId2"/>
    <sheet name="TOTAL" sheetId="4" r:id="rId3"/>
    <sheet name="menores" sheetId="5" r:id="rId4"/>
  </sheets>
  <definedNames>
    <definedName name="_xlnm.Print_Area" localSheetId="3">menores!$A$1:$F$7</definedName>
    <definedName name="_xlnm.Print_Area" localSheetId="2">TOTAL!$A$1:$G$12</definedName>
    <definedName name="Print_Area_0" localSheetId="2">TOTAL!$A$8:$G$12</definedName>
  </definedNames>
  <calcPr calcId="14562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D6" i="5" l="1"/>
  <c r="C6" i="5"/>
  <c r="B6" i="5"/>
  <c r="D4" i="5"/>
  <c r="C4" i="5"/>
  <c r="B4" i="5"/>
  <c r="D11" i="4"/>
  <c r="C11" i="4"/>
  <c r="B11" i="4"/>
  <c r="D10" i="4"/>
  <c r="C10" i="4"/>
  <c r="B10" i="4"/>
  <c r="H20" i="2"/>
  <c r="G20" i="2" s="1"/>
  <c r="B5" i="5" s="1"/>
  <c r="F20" i="2"/>
  <c r="D20" i="2"/>
  <c r="B20" i="2"/>
  <c r="I17" i="2"/>
  <c r="I16" i="2"/>
  <c r="I15" i="2"/>
  <c r="I14" i="2"/>
  <c r="I13" i="2"/>
  <c r="I12" i="2"/>
  <c r="I11" i="2"/>
  <c r="I10" i="2"/>
  <c r="I9" i="2"/>
  <c r="I8" i="2"/>
  <c r="I7" i="2"/>
  <c r="I6" i="2"/>
  <c r="I5" i="2"/>
  <c r="F3" i="2"/>
  <c r="E6" i="5" s="1"/>
  <c r="H20" i="1"/>
  <c r="G20" i="1"/>
  <c r="B3" i="5" s="1"/>
  <c r="F20" i="1"/>
  <c r="D20" i="1"/>
  <c r="B20" i="1"/>
  <c r="A20" i="1"/>
  <c r="C20" i="1" s="1"/>
  <c r="I17" i="1"/>
  <c r="I16" i="1"/>
  <c r="I15" i="1"/>
  <c r="I14" i="1"/>
  <c r="I13" i="1"/>
  <c r="I12" i="1"/>
  <c r="I11" i="1"/>
  <c r="I10" i="1"/>
  <c r="I9" i="1"/>
  <c r="I8" i="1"/>
  <c r="I7" i="1"/>
  <c r="I6" i="1"/>
  <c r="I5" i="1"/>
  <c r="F3" i="1"/>
  <c r="E4" i="5" s="1"/>
  <c r="F6" i="5" l="1"/>
  <c r="F4" i="5"/>
  <c r="F7" i="5" s="1"/>
  <c r="I3" i="1"/>
  <c r="E3" i="1"/>
  <c r="E10" i="4" s="1"/>
  <c r="F10" i="4" s="1"/>
  <c r="G10" i="4" s="1"/>
  <c r="H22" i="1"/>
  <c r="H23" i="1" s="1"/>
  <c r="E20" i="1"/>
  <c r="I4" i="1"/>
  <c r="A20" i="2"/>
  <c r="C20" i="2" s="1"/>
  <c r="I4" i="2" l="1"/>
  <c r="E20" i="2" s="1"/>
  <c r="I3" i="2"/>
  <c r="H22" i="2" l="1"/>
  <c r="H23" i="2" s="1"/>
  <c r="E3" i="2"/>
  <c r="E11" i="4" s="1"/>
  <c r="F11" i="4" s="1"/>
  <c r="G11" i="4" s="1"/>
  <c r="G12" i="4" s="1"/>
</calcChain>
</file>

<file path=xl/sharedStrings.xml><?xml version="1.0" encoding="utf-8"?>
<sst xmlns="http://schemas.openxmlformats.org/spreadsheetml/2006/main" count="81" uniqueCount="48">
  <si>
    <t>ESTIMATIVA DO ITEM</t>
  </si>
  <si>
    <t>ITEM 1</t>
  </si>
  <si>
    <t>MATERIAL OU SERVIÇO</t>
  </si>
  <si>
    <t>UNIDADE</t>
  </si>
  <si>
    <t>QUANT.</t>
  </si>
  <si>
    <t>PREÇO ESTIMADO</t>
  </si>
  <si>
    <t>MENOR PREÇO</t>
  </si>
  <si>
    <t>FONTE DE PESQUISA</t>
  </si>
  <si>
    <t>PREÇOS</t>
  </si>
  <si>
    <t>DESCARTE</t>
  </si>
  <si>
    <t>Elevador de Passageiros Marca Thyssenkrupp Elevadores Número 3 ( Nº I, II, III ) Paradas 3 (0,1,2) Capacidade: 750 kg. - Dez (10) passageiros. Fonte de alimentação Motriz: 220 V com variação de mais ou menos 10 % Freqüência: 60 Hz com variação de mais ou menos 5 % Máquina de tração Tipo C/ engrenagem Localização Em cima da caixa Motor Tipo: Frequência variável PPH: 180 Controle Tipo: VF2 (Tecnologia VVVF) - Coletivo seletivo  Acessórios Ventilador montado na parte traseira da cabina c/ acionamento temporizado Buzzer para Lambda Botão de alarme Lanterna direcional interna localizada na coluna da porta de cabina Botão de abrir porta Iluminação de emergência Intercomunicador viva-voz de 3 pontos Serviço independente Cabina desmontada Porta de cabina Acionamento: Automático Reabertura: Lambda 2D - Dispositivo que monitora a porta da cabina através de raios infravermelhos num campo bidimensional Acionamento: Automático Demais itens: Digitalizador de voz TK 31V / Indicador de Posição TK921 Plus / TK XXI Indicador LCD/ CLP TK 5100  Características Adicionais Sistema forçador de porta Elevador instalado em modo simplex (1) Sistema de proteção do controle contra raios Serviço de subsolo ilimitado Ajuste automático de tempos de porta Proteção contra carro demorado com     forçador Proteção contra deslizamento de cabos Preferência direcional Tempo de proteção de porta Tempo extra de porta (ajustável) Contato regulador de tensão Sistema de despacho de chamada de andar Caixa de inspeção no topo do carro Proteção contra inversão / falta de fase Forçador de porta Contato elétrico do limitador de velocidade Chave de emergência no fundo do poço Preparado para o sistema REM Limite final para inspeção Detector de corrente no freio Sistema de ventilação forçada para o motor da máquina de tração Estacionamento automático em pavimento pré-selecionado</t>
  </si>
  <si>
    <t>unidade</t>
  </si>
  <si>
    <t>CLAREON ELEVADORES BA LTDA</t>
  </si>
  <si>
    <t>IDEAL SOLUCOES EM ELEVADORES EIRELI</t>
  </si>
  <si>
    <t>DESVIO PADRÃO</t>
  </si>
  <si>
    <t>QUANTIDADE DE PREÇOS COLETADOS</t>
  </si>
  <si>
    <t>COEF.</t>
  </si>
  <si>
    <t>MÉDIA</t>
  </si>
  <si>
    <t>MÉDIA APÓS DESCARTE</t>
  </si>
  <si>
    <t>MEDIANA</t>
  </si>
  <si>
    <t>MENOR PREÇO UNITÁRIO COLETADO PARA O ITEM</t>
  </si>
  <si>
    <t>VALOR UNITÁRIO ESTIMADO</t>
  </si>
  <si>
    <t>VALOR TOTAL</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</si>
  <si>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</si>
  <si>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</si>
  <si>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</si>
  <si>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</si>
  <si>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</si>
  <si>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</si>
  <si>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</si>
  <si>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ITEM 2</t>
  </si>
  <si>
    <t>ELEVADOR – ANEXO III  Tipo: COMERCIAL – Social/Serviço  - Capacidade: 750 Kg ou 10 pessoas; - Velocidade nominal: 105 m/min ou 1,75 m/s; - Destinação comercial; - Acionamento em corrente alternada com variação de voltagem e variação de freqüência (V.V.V.F.); - Número de paradas: 09 (nove); - Percurso total: 25,91 m Características da rede elétrica - Tensão trifásica (força): 380 Volts - Tensão monofásica (luz): 220 Volts - Freqüência: 50/60 Hz Características do Motor de tração: - Potencia mecânica no eixo do motor: 9,6 kW - Corrente nominal (I nom): 21,8 A - Correte de partida (I partida): 43,6 A - Potencia disponível (por elevador): 17,3 kW - Pico Maximo de potencia (em caso de haver gerador): 28,8 kW</t>
  </si>
  <si>
    <t>TRIBUNAL REGIONAL ELEITORAL DA BAHIA</t>
  </si>
  <si>
    <t>Seção de Análise e Aquisições</t>
  </si>
  <si>
    <t>RESULTADO DA ESTIMATIVA</t>
  </si>
  <si>
    <t>Item</t>
  </si>
  <si>
    <t>Descrição</t>
  </si>
  <si>
    <t>Unidade de Fornecimento</t>
  </si>
  <si>
    <t>Quantidade</t>
  </si>
  <si>
    <t>Valor Unitário Mensal
(por elevador)</t>
  </si>
  <si>
    <t>Valor Total Mensal</t>
  </si>
  <si>
    <t>Valor Total
(30 meses)</t>
  </si>
  <si>
    <t>VALOR TOTAL ESTIMADO</t>
  </si>
  <si>
    <t>MENORES PREÇOS OFERTADOS</t>
  </si>
  <si>
    <t>Valor Unitário</t>
  </si>
  <si>
    <t>Valor Total</t>
  </si>
  <si>
    <t>Fornec.</t>
  </si>
  <si>
    <t>VALOR TOTAL MENSAL - MENORES PREÇOS OFERTADOS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</si>
</sst>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R$-416]\ #,##0.00;[Red]\-[$R$-416]\ #,##0.00"/>
    <numFmt numFmtId="165" formatCode="_-&quot;R$ &quot;* #,##0.00_-;&quot;-R$ &quot;* #,##0.00_-;_-&quot;R$ &quot;* \-??_-;_-@_-"/>
  </numFmts>
  <fonts count="18">
    <font>
      <sz val="10"/>
      <name val="Arial"/>
      <family val="2"/>
      <charset val="1"/>
    </font>
    <font>
      <sz val="10"/>
      <color rgb="FFFFFFFF"/>
      <name val="Mangal"/>
      <family val="2"/>
      <charset val="1"/>
    </font>
    <font>
      <sz val="10"/>
      <color rgb="FF000000"/>
      <name val="Mangal"/>
      <family val="2"/>
      <charset val="1"/>
    </font>
    <font>
      <sz val="10"/>
      <color rgb="FFCC0000"/>
      <name val="Mangal"/>
      <family val="2"/>
      <charset val="1"/>
    </font>
    <font>
      <sz val="10"/>
      <color rgb="FF808080"/>
      <name val="Mangal"/>
      <family val="2"/>
      <charset val="1"/>
    </font>
    <font>
      <sz val="10"/>
      <color rgb="FF006600"/>
      <name val="Mangal"/>
      <family val="2"/>
      <charset val="1"/>
    </font>
    <font>
      <sz val="10"/>
      <color rgb="FF996600"/>
      <name val="Mangal"/>
      <family val="2"/>
      <charset val="1"/>
    </font>
    <font>
      <sz val="10"/>
      <color rgb="FF333333"/>
      <name val="Mangal"/>
      <family val="2"/>
      <charset val="1"/>
    </font>
    <font>
      <u/>
      <sz val="10"/>
      <name val="Mangal"/>
      <family val="2"/>
      <charset val="1"/>
    </font>
    <font>
      <sz val="10"/>
      <name val="Mangal"/>
      <family val="2"/>
      <charset val="1"/>
    </font>
    <font>
      <sz val="10"/>
      <name val="Calibri"/>
      <family val="2"/>
      <charset val="1"/>
    </font>
    <font>
      <b/>
      <sz val="12"/>
      <name val="Calibri"/>
      <family val="2"/>
      <charset val="1"/>
    </font>
    <font>
      <b/>
      <sz val="10"/>
      <name val="Calibri"/>
      <family val="2"/>
      <charset val="1"/>
    </font>
    <font>
      <sz val="10"/>
      <color rgb="FF000000"/>
      <name val="Calibri"/>
      <family val="2"/>
      <charset val="1"/>
    </font>
    <font>
      <b/>
      <sz val="10"/>
      <color rgb="FF000000"/>
      <name val="Calibri"/>
      <family val="2"/>
      <charset val="1"/>
    </font>
    <font>
      <b/>
      <sz val="9"/>
      <name val="Calibri"/>
      <family val="2"/>
      <charset val="1"/>
    </font>
    <font>
      <sz val="10"/>
      <name val="Arial"/>
      <charset val="1"/>
    </font>
    <font>
      <b/>
      <sz val="13"/>
      <name val="Calibri"/>
      <family val="2"/>
      <charset val="1"/>
    </font>
  </fonts>
  <fills count="11">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DD9C3"/>
      </patternFill>
    </fill>
    <fill>
      <patternFill patternType="solid">
        <fgColor rgb="FFFFCCCC"/>
        <bgColor rgb="FFDDD9C3"/>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C4BD97"/>
        <bgColor rgb="FFDDD9C3"/>
      </patternFill>
    </fill>
    <fill>
      <patternFill patternType="solid">
        <fgColor rgb="FFDDD9C3"/>
        <bgColor rgb="FFDDDDDD"/>
      </patternFill>
    </fill>
  </fills>
  <borders count="8">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diagonal/>
    </border>
    <border>
      <left/>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s>
  <cellStyleXfs count="21">
    <xf numFmtId="0" fontId="0" fillId="0" borderId="0"/>
    <xf numFmtId="165" fontId="16" fillId="0" borderId="0" applyBorder="0" applyProtection="0"/>
    <xf numFmtId="0" fontId="1" fillId="2" borderId="0" applyBorder="0" applyProtection="0"/>
    <xf numFmtId="0" fontId="1" fillId="3" borderId="0" applyBorder="0" applyProtection="0"/>
    <xf numFmtId="0" fontId="2" fillId="4" borderId="0" applyBorder="0" applyProtection="0"/>
    <xf numFmtId="0" fontId="2" fillId="0" borderId="0" applyBorder="0" applyProtection="0"/>
    <xf numFmtId="0" fontId="3" fillId="5" borderId="0" applyBorder="0" applyProtection="0"/>
    <xf numFmtId="0" fontId="1" fillId="6" borderId="0" applyBorder="0" applyProtection="0"/>
    <xf numFmtId="0" fontId="4" fillId="0" borderId="0" applyBorder="0" applyProtection="0"/>
    <xf numFmtId="0" fontId="5" fillId="7" borderId="0" applyBorder="0" applyProtection="0"/>
    <xf numFmtId="0" fontId="2" fillId="0" borderId="0" applyBorder="0" applyProtection="0"/>
    <xf numFmtId="0" fontId="2" fillId="0" borderId="0" applyBorder="0" applyProtection="0"/>
    <xf numFmtId="0" fontId="2" fillId="0" borderId="0" applyBorder="0" applyProtection="0"/>
    <xf numFmtId="0" fontId="6" fillId="8" borderId="0" applyBorder="0" applyProtection="0"/>
    <xf numFmtId="0" fontId="7" fillId="8" borderId="1" applyProtection="0"/>
    <xf numFmtId="0" fontId="8" fillId="0" borderId="0" applyBorder="0" applyProtection="0"/>
    <xf numFmtId="164" fontId="8" fillId="0" borderId="0" applyBorder="0" applyProtection="0"/>
    <xf numFmtId="0" fontId="9" fillId="0" borderId="0" applyBorder="0" applyProtection="0"/>
    <xf numFmtId="0" fontId="9" fillId="0" borderId="0" applyBorder="0" applyProtection="0"/>
    <xf numFmtId="0" fontId="9" fillId="0" borderId="0" applyBorder="0" applyProtection="0">
      <alignment horizontal="center" textRotation="90"/>
    </xf>
    <xf numFmtId="0" fontId="3" fillId="0" borderId="0" applyBorder="0" applyProtection="0"/>
  </cellStyleXfs>
  <cellXfs count="62">
    <xf numFmtId="0" fontId="0" fillId="0" borderId="0" xfId="0"/>
    <xf numFmtId="0" fontId="10" fillId="0" borderId="0" xfId="0" applyFont="1" applyProtection="1">
      <protection locked="0"/>
    </xf>
    <xf numFmtId="0" fontId="12" fillId="10" borderId="3" xfId="0" applyFont="1" applyFill="1" applyBorder="1" applyAlignment="1" applyProtection="1">
      <alignment horizontal="center" vertical="center"/>
    </xf>
    <xf numFmtId="0" fontId="12" fillId="10" borderId="3" xfId="0" applyFont="1" applyFill="1" applyBorder="1" applyAlignment="1" applyProtection="1">
      <alignment horizontal="center" vertical="center" wrapText="1"/>
    </xf>
    <xf numFmtId="0" fontId="12" fillId="10" borderId="2" xfId="0" applyFont="1" applyFill="1" applyBorder="1" applyAlignment="1" applyProtection="1">
      <alignment horizontal="center" vertical="center"/>
    </xf>
    <xf numFmtId="0" fontId="12" fillId="10" borderId="2" xfId="0" applyFont="1" applyFill="1" applyBorder="1" applyAlignment="1" applyProtection="1">
      <alignment horizontal="center" vertical="center" wrapText="1"/>
    </xf>
    <xf numFmtId="0" fontId="15" fillId="0" borderId="2" xfId="0" applyFont="1" applyBorder="1" applyProtection="1">
      <protection locked="0"/>
    </xf>
    <xf numFmtId="164" fontId="14" fillId="0" borderId="2" xfId="0" applyNumberFormat="1" applyFont="1" applyBorder="1" applyAlignment="1" applyProtection="1">
      <alignment horizontal="center" shrinkToFit="1"/>
      <protection locked="0"/>
    </xf>
    <xf numFmtId="164" fontId="14" fillId="10" borderId="2" xfId="0" applyNumberFormat="1" applyFont="1" applyFill="1" applyBorder="1" applyAlignment="1" applyProtection="1">
      <alignment horizontal="center" shrinkToFit="1"/>
    </xf>
    <xf numFmtId="0" fontId="12" fillId="0" borderId="4" xfId="0" applyFont="1" applyBorder="1" applyAlignment="1" applyProtection="1">
      <alignment horizontal="center" vertical="center"/>
      <protection locked="0"/>
    </xf>
    <xf numFmtId="0" fontId="13" fillId="0" borderId="4" xfId="0" applyFont="1" applyBorder="1" applyAlignment="1" applyProtection="1">
      <alignment horizontal="left" vertical="center" wrapText="1"/>
      <protection locked="0"/>
    </xf>
    <xf numFmtId="0" fontId="13" fillId="0" borderId="5" xfId="0" applyFont="1" applyBorder="1" applyAlignment="1" applyProtection="1">
      <alignment horizontal="left" vertical="center" wrapText="1"/>
      <protection locked="0"/>
    </xf>
    <xf numFmtId="0" fontId="13" fillId="0" borderId="5"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15" fillId="0" borderId="4" xfId="0" applyFont="1" applyBorder="1" applyProtection="1">
      <protection locked="0"/>
    </xf>
    <xf numFmtId="164" fontId="14" fillId="0" borderId="0" xfId="0" applyNumberFormat="1" applyFont="1" applyBorder="1" applyAlignment="1" applyProtection="1">
      <alignment horizontal="center"/>
      <protection locked="0"/>
    </xf>
    <xf numFmtId="0" fontId="14" fillId="10" borderId="2" xfId="0" applyFont="1" applyFill="1" applyBorder="1" applyAlignment="1" applyProtection="1">
      <alignment horizontal="center" vertical="center"/>
    </xf>
    <xf numFmtId="0" fontId="14" fillId="10" borderId="2" xfId="0" applyFont="1" applyFill="1" applyBorder="1" applyAlignment="1" applyProtection="1">
      <alignment horizontal="center" vertical="center" wrapText="1"/>
    </xf>
    <xf numFmtId="164" fontId="10" fillId="0" borderId="0" xfId="0" applyNumberFormat="1" applyFont="1" applyBorder="1" applyAlignment="1" applyProtection="1">
      <alignment horizontal="left"/>
      <protection locked="0"/>
    </xf>
    <xf numFmtId="0" fontId="10" fillId="10" borderId="2" xfId="0" applyFont="1" applyFill="1" applyBorder="1" applyAlignment="1" applyProtection="1">
      <alignment horizontal="center"/>
    </xf>
    <xf numFmtId="10" fontId="10" fillId="10" borderId="6" xfId="0" applyNumberFormat="1" applyFont="1" applyFill="1" applyBorder="1" applyAlignment="1" applyProtection="1">
      <alignment horizontal="center"/>
    </xf>
    <xf numFmtId="164" fontId="13" fillId="10" borderId="4" xfId="0" applyNumberFormat="1" applyFont="1" applyFill="1" applyBorder="1" applyAlignment="1" applyProtection="1">
      <alignment horizontal="center" shrinkToFit="1"/>
    </xf>
    <xf numFmtId="164" fontId="13" fillId="10" borderId="2" xfId="0" applyNumberFormat="1" applyFont="1" applyFill="1" applyBorder="1" applyAlignment="1" applyProtection="1">
      <alignment horizontal="center" shrinkToFit="1"/>
    </xf>
    <xf numFmtId="164" fontId="12" fillId="10" borderId="2" xfId="0" applyNumberFormat="1" applyFont="1" applyFill="1" applyBorder="1" applyAlignment="1" applyProtection="1">
      <alignment horizontal="left"/>
    </xf>
    <xf numFmtId="164" fontId="10" fillId="10" borderId="2" xfId="0" applyNumberFormat="1" applyFont="1" applyFill="1" applyBorder="1" applyAlignment="1" applyProtection="1">
      <alignment horizontal="right" shrinkToFit="1"/>
    </xf>
    <xf numFmtId="0" fontId="12" fillId="0" borderId="0" xfId="0" applyFont="1" applyBorder="1" applyAlignment="1" applyProtection="1">
      <protection locked="0"/>
    </xf>
    <xf numFmtId="164" fontId="10" fillId="0" borderId="4" xfId="0" applyNumberFormat="1" applyFont="1" applyBorder="1" applyAlignment="1" applyProtection="1">
      <alignment horizontal="left"/>
      <protection locked="0"/>
    </xf>
    <xf numFmtId="164" fontId="10" fillId="0" borderId="0" xfId="0" applyNumberFormat="1" applyFont="1" applyBorder="1" applyAlignment="1" applyProtection="1">
      <alignment horizontal="right"/>
      <protection locked="0"/>
    </xf>
    <xf numFmtId="164" fontId="10" fillId="0" borderId="0" xfId="0" applyNumberFormat="1" applyFont="1" applyBorder="1" applyAlignment="1" applyProtection="1">
      <protection locked="0"/>
    </xf>
    <xf numFmtId="0" fontId="12" fillId="0" borderId="0" xfId="0" applyFont="1" applyBorder="1" applyAlignment="1" applyProtection="1">
      <alignment horizontal="center"/>
      <protection locked="0"/>
    </xf>
    <xf numFmtId="164" fontId="13" fillId="0" borderId="0" xfId="0" applyNumberFormat="1" applyFont="1" applyBorder="1" applyAlignment="1" applyProtection="1">
      <protection locked="0"/>
    </xf>
    <xf numFmtId="164" fontId="14" fillId="10" borderId="2" xfId="0" applyNumberFormat="1" applyFont="1" applyFill="1" applyBorder="1" applyAlignment="1" applyProtection="1">
      <alignment horizontal="center" vertical="center"/>
    </xf>
    <xf numFmtId="164" fontId="13" fillId="10" borderId="2" xfId="0" applyNumberFormat="1" applyFont="1" applyFill="1" applyBorder="1" applyAlignment="1" applyProtection="1">
      <alignment horizontal="right" shrinkToFit="1"/>
    </xf>
    <xf numFmtId="164" fontId="14" fillId="0" borderId="0" xfId="0" applyNumberFormat="1" applyFont="1" applyBorder="1" applyAlignment="1" applyProtection="1">
      <protection locked="0"/>
    </xf>
    <xf numFmtId="0" fontId="10" fillId="0" borderId="0" xfId="0" applyFont="1" applyAlignment="1">
      <alignment wrapText="1"/>
    </xf>
    <xf numFmtId="0" fontId="10" fillId="0" borderId="0" xfId="0" applyFont="1" applyAlignment="1"/>
    <xf numFmtId="0" fontId="11" fillId="0" borderId="0" xfId="0" applyFont="1" applyBorder="1" applyAlignment="1">
      <alignment horizontal="center" wrapText="1"/>
    </xf>
    <xf numFmtId="0" fontId="11" fillId="0" borderId="7" xfId="0" applyFont="1" applyBorder="1" applyAlignment="1">
      <alignment horizontal="center" wrapText="1"/>
    </xf>
    <xf numFmtId="0" fontId="12" fillId="10" borderId="2"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0" fillId="10" borderId="2" xfId="0" applyFont="1" applyFill="1" applyBorder="1" applyAlignment="1">
      <alignment vertical="center" wrapText="1"/>
    </xf>
    <xf numFmtId="164" fontId="10" fillId="10" borderId="2" xfId="0" applyNumberFormat="1" applyFont="1" applyFill="1" applyBorder="1" applyAlignment="1">
      <alignment horizontal="right" vertical="center" wrapText="1"/>
    </xf>
    <xf numFmtId="164" fontId="10" fillId="10" borderId="2" xfId="1" applyNumberFormat="1" applyFont="1" applyFill="1" applyBorder="1" applyAlignment="1" applyProtection="1">
      <alignment horizontal="right" vertical="center" wrapText="1"/>
    </xf>
    <xf numFmtId="0" fontId="11" fillId="0" borderId="4" xfId="0" applyFont="1" applyBorder="1" applyAlignment="1">
      <alignment wrapText="1"/>
    </xf>
    <xf numFmtId="165" fontId="11" fillId="9" borderId="2" xfId="0" applyNumberFormat="1" applyFont="1" applyFill="1" applyBorder="1" applyAlignment="1">
      <alignment wrapText="1"/>
    </xf>
    <xf numFmtId="0" fontId="10" fillId="0" borderId="0" xfId="0" applyFont="1" applyAlignment="1">
      <alignment horizontal="center" wrapText="1"/>
    </xf>
    <xf numFmtId="0" fontId="12" fillId="9" borderId="2" xfId="0" applyFont="1" applyFill="1" applyBorder="1" applyAlignment="1">
      <alignment horizontal="center" vertical="center" wrapText="1"/>
    </xf>
    <xf numFmtId="165" fontId="10" fillId="10" borderId="2" xfId="1" applyFont="1" applyFill="1" applyBorder="1" applyAlignment="1" applyProtection="1">
      <alignment vertical="center" wrapText="1"/>
    </xf>
    <xf numFmtId="0" fontId="10" fillId="10" borderId="6" xfId="0" applyFont="1" applyFill="1" applyBorder="1" applyAlignment="1" applyProtection="1">
      <alignment wrapText="1"/>
    </xf>
    <xf numFmtId="0" fontId="10" fillId="10" borderId="2" xfId="0" applyFont="1" applyFill="1" applyBorder="1" applyAlignment="1" applyProtection="1">
      <alignment wrapText="1"/>
    </xf>
    <xf numFmtId="0" fontId="12" fillId="10" borderId="2"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1" fillId="9" borderId="2" xfId="0" applyFont="1" applyFill="1" applyBorder="1" applyAlignment="1" applyProtection="1">
      <alignment horizontal="center"/>
    </xf>
    <xf numFmtId="0" fontId="12" fillId="0" borderId="3" xfId="0" applyFont="1" applyBorder="1" applyAlignment="1" applyProtection="1">
      <alignment horizontal="center" vertical="center"/>
      <protection locked="0"/>
    </xf>
    <xf numFmtId="0" fontId="13" fillId="0" borderId="2" xfId="0" applyFont="1" applyBorder="1" applyAlignment="1" applyProtection="1">
      <alignment vertical="top" wrapText="1"/>
      <protection locked="0"/>
    </xf>
    <xf numFmtId="0" fontId="13" fillId="0" borderId="2" xfId="0" applyFont="1" applyBorder="1" applyAlignment="1" applyProtection="1">
      <alignment horizontal="center" vertical="center" wrapText="1"/>
      <protection locked="0"/>
    </xf>
    <xf numFmtId="0" fontId="13" fillId="0" borderId="2" xfId="0" applyFont="1" applyBorder="1" applyAlignment="1" applyProtection="1">
      <alignment horizontal="center" vertical="center" shrinkToFit="1"/>
      <protection locked="0"/>
    </xf>
    <xf numFmtId="164" fontId="14" fillId="10" borderId="2" xfId="0" applyNumberFormat="1" applyFont="1" applyFill="1" applyBorder="1" applyAlignment="1" applyProtection="1">
      <alignment horizontal="center" vertical="center" shrinkToFit="1"/>
    </xf>
    <xf numFmtId="0" fontId="11" fillId="0" borderId="0" xfId="0" applyFont="1" applyBorder="1" applyAlignment="1">
      <alignment horizontal="center" vertical="center" wrapText="1"/>
    </xf>
    <xf numFmtId="0" fontId="11" fillId="9" borderId="2" xfId="0" applyFont="1" applyFill="1" applyBorder="1" applyAlignment="1">
      <alignment horizontal="center" wrapText="1"/>
    </xf>
    <xf numFmtId="0" fontId="11" fillId="9" borderId="2" xfId="0" applyFont="1" applyFill="1" applyBorder="1" applyAlignment="1">
      <alignment horizontal="center" vertical="center" wrapText="1"/>
    </xf>
    <xf numFmtId="0" fontId="17" fillId="9" borderId="2" xfId="0" applyFont="1" applyFill="1" applyBorder="1" applyAlignment="1">
      <alignment horizontal="left" vertical="center" wrapText="1"/>
    </xf>
  </cellXfs>
  <cellStyles count="21">
    <cellStyle name="Accent 1 1" xfId="2"/>
    <cellStyle name="Accent 2 1" xfId="3"/>
    <cellStyle name="Accent 3 1" xfId="4"/>
    <cellStyle name="Accent 4" xfId="5"/>
    <cellStyle name="Bad 1" xfId="6"/>
    <cellStyle name="Error 1" xfId="7"/>
    <cellStyle name="Footnote 1" xfId="8"/>
    <cellStyle name="Good 1" xfId="9"/>
    <cellStyle name="Heading 1 1" xfId="10"/>
    <cellStyle name="Heading 2 1" xfId="11"/>
    <cellStyle name="Heading 3" xfId="12"/>
    <cellStyle name="Moeda" xfId="1" builtinId="4"/>
    <cellStyle name="Neutral 1" xfId="13"/>
    <cellStyle name="Normal" xfId="0" builtinId="0"/>
    <cellStyle name="Note 1" xfId="14"/>
    <cellStyle name="Resultado" xfId="15"/>
    <cellStyle name="Resultado2" xfId="16"/>
    <cellStyle name="Status 1" xfId="17"/>
    <cellStyle name="Text 1" xfId="18"/>
    <cellStyle name="Título1" xfId="19"/>
    <cellStyle name="Warning 1" xfId="20"/>
  </cellStyles>
  <dxfs count="0"/>
  <tableStyles count="0" defaultTableStyle="TableStyleMedium2" defaultPivotStyle="PivotStyleLight16"/>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C4BD97"/>
      <rgbColor rgb="FF808080"/>
      <rgbColor rgb="FF9999FF"/>
      <rgbColor rgb="FF993366"/>
      <rgbColor rgb="FFFFFFCC"/>
      <rgbColor rgb="FFDDD9C3"/>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4934880</xdr:colOff>
      <xdr:row>0</xdr:row>
      <xdr:rowOff>0</xdr:rowOff>
    </xdr:from>
    <xdr:to>
      <xdr:col>1</xdr:col>
      <xdr:colOff>5638680</xdr:colOff>
      <xdr:row>3</xdr:row>
      <xdr:rowOff>136080</xdr:rowOff>
    </xdr:to>
    <xdr:pic>
      <xdr:nvPicPr>
        <xdr:cNvPr id="2" name="Figura 1"/>
        <xdr:cNvPicPr/>
      </xdr:nvPicPr>
      <xdr:blipFill>
        <a:blip xmlns:r="http://schemas.openxmlformats.org/officeDocument/2006/relationships" r:embed="rId1"/>
        <a:stretch/>
      </xdr:blipFill>
      <xdr:spPr>
        <a:xfrm>
          <a:off x="5579280" y="0"/>
          <a:ext cx="703800" cy="707400"/>
        </a:xfrm>
        <a:prstGeom prst="rect">
          <a:avLst/>
        </a:prstGeom>
        <a:ln w="0">
          <a:noFill/>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topLeftCell="C1" zoomScaleNormal="100" workbookViewId="0">
      <selection activeCell="G5" sqref="G5"/>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2" t="s">
        <v>0</v>
      </c>
      <c r="B1" s="52"/>
      <c r="C1" s="52"/>
      <c r="D1" s="52"/>
      <c r="E1" s="52"/>
      <c r="F1" s="52"/>
      <c r="G1" s="52"/>
      <c r="H1" s="52"/>
      <c r="I1" s="52"/>
    </row>
    <row r="2" spans="1:9" ht="25.5">
      <c r="A2" s="53" t="s">
        <v>1</v>
      </c>
      <c r="B2" s="2" t="s">
        <v>2</v>
      </c>
      <c r="C2" s="2" t="s">
        <v>3</v>
      </c>
      <c r="D2" s="2" t="s">
        <v>4</v>
      </c>
      <c r="E2" s="3" t="s">
        <v>5</v>
      </c>
      <c r="F2" s="3" t="s">
        <v>6</v>
      </c>
      <c r="G2" s="2" t="s">
        <v>7</v>
      </c>
      <c r="H2" s="4" t="s">
        <v>8</v>
      </c>
      <c r="I2" s="5" t="s">
        <v>9</v>
      </c>
    </row>
    <row r="3" spans="1:9" ht="12.75" customHeight="1">
      <c r="A3" s="53"/>
      <c r="B3" s="54" t="s">
        <v>10</v>
      </c>
      <c r="C3" s="55" t="s">
        <v>11</v>
      </c>
      <c r="D3" s="56">
        <v>3</v>
      </c>
      <c r="E3" s="57">
        <f>IF(C20&lt;=25%,D20,MIN(E20:F20))</f>
        <v>915</v>
      </c>
      <c r="F3" s="57">
        <f>MIN(H3:H17)</f>
        <v>780</v>
      </c>
      <c r="G3" s="6" t="s">
        <v>12</v>
      </c>
      <c r="H3" s="7">
        <v>1050</v>
      </c>
      <c r="I3" s="8" t="str">
        <f t="shared" ref="I3:I17" si="0">IF(H3="","",(IF($C$20&lt;25%,"N/A",IF(H3&lt;=($D$20+$A$20),H3,"Descartado"))))</f>
        <v>N/A</v>
      </c>
    </row>
    <row r="4" spans="1:9">
      <c r="A4" s="53"/>
      <c r="B4" s="54"/>
      <c r="C4" s="55"/>
      <c r="D4" s="56"/>
      <c r="E4" s="57"/>
      <c r="F4" s="57"/>
      <c r="G4" s="6" t="s">
        <v>13</v>
      </c>
      <c r="H4" s="7">
        <v>780</v>
      </c>
      <c r="I4" s="8" t="str">
        <f t="shared" si="0"/>
        <v>N/A</v>
      </c>
    </row>
    <row r="5" spans="1:9">
      <c r="A5" s="53"/>
      <c r="B5" s="54"/>
      <c r="C5" s="55"/>
      <c r="D5" s="56"/>
      <c r="E5" s="57"/>
      <c r="F5" s="57"/>
      <c r="G5" s="6"/>
      <c r="H5" s="7"/>
      <c r="I5" s="8" t="str">
        <f t="shared" si="0"/>
        <v/>
      </c>
    </row>
    <row r="6" spans="1:9">
      <c r="A6" s="53"/>
      <c r="B6" s="54"/>
      <c r="C6" s="55"/>
      <c r="D6" s="56"/>
      <c r="E6" s="57"/>
      <c r="F6" s="57"/>
      <c r="G6" s="6"/>
      <c r="H6" s="7"/>
      <c r="I6" s="8" t="str">
        <f t="shared" si="0"/>
        <v/>
      </c>
    </row>
    <row r="7" spans="1:9">
      <c r="A7" s="53"/>
      <c r="B7" s="54"/>
      <c r="C7" s="55"/>
      <c r="D7" s="56"/>
      <c r="E7" s="57"/>
      <c r="F7" s="57"/>
      <c r="G7" s="6"/>
      <c r="H7" s="7"/>
      <c r="I7" s="8" t="str">
        <f t="shared" si="0"/>
        <v/>
      </c>
    </row>
    <row r="8" spans="1:9">
      <c r="A8" s="53"/>
      <c r="B8" s="54"/>
      <c r="C8" s="55"/>
      <c r="D8" s="56"/>
      <c r="E8" s="57"/>
      <c r="F8" s="57"/>
      <c r="G8" s="6"/>
      <c r="H8" s="7"/>
      <c r="I8" s="8" t="str">
        <f t="shared" si="0"/>
        <v/>
      </c>
    </row>
    <row r="9" spans="1:9">
      <c r="A9" s="53"/>
      <c r="B9" s="54"/>
      <c r="C9" s="55"/>
      <c r="D9" s="56"/>
      <c r="E9" s="57"/>
      <c r="F9" s="57"/>
      <c r="G9" s="6"/>
      <c r="H9" s="7"/>
      <c r="I9" s="8" t="str">
        <f t="shared" si="0"/>
        <v/>
      </c>
    </row>
    <row r="10" spans="1:9">
      <c r="A10" s="53"/>
      <c r="B10" s="54"/>
      <c r="C10" s="55"/>
      <c r="D10" s="56"/>
      <c r="E10" s="57"/>
      <c r="F10" s="57"/>
      <c r="G10" s="6"/>
      <c r="H10" s="7"/>
      <c r="I10" s="8" t="str">
        <f t="shared" si="0"/>
        <v/>
      </c>
    </row>
    <row r="11" spans="1:9">
      <c r="A11" s="53"/>
      <c r="B11" s="54"/>
      <c r="C11" s="55"/>
      <c r="D11" s="56"/>
      <c r="E11" s="57"/>
      <c r="F11" s="57"/>
      <c r="G11" s="6"/>
      <c r="H11" s="7"/>
      <c r="I11" s="8" t="str">
        <f t="shared" si="0"/>
        <v/>
      </c>
    </row>
    <row r="12" spans="1:9">
      <c r="A12" s="53"/>
      <c r="B12" s="54"/>
      <c r="C12" s="55"/>
      <c r="D12" s="56"/>
      <c r="E12" s="57"/>
      <c r="F12" s="57"/>
      <c r="G12" s="6"/>
      <c r="H12" s="7"/>
      <c r="I12" s="8" t="str">
        <f t="shared" si="0"/>
        <v/>
      </c>
    </row>
    <row r="13" spans="1:9">
      <c r="A13" s="53"/>
      <c r="B13" s="54"/>
      <c r="C13" s="55"/>
      <c r="D13" s="56"/>
      <c r="E13" s="57"/>
      <c r="F13" s="57"/>
      <c r="G13" s="6"/>
      <c r="H13" s="7"/>
      <c r="I13" s="8" t="str">
        <f t="shared" si="0"/>
        <v/>
      </c>
    </row>
    <row r="14" spans="1:9">
      <c r="A14" s="53"/>
      <c r="B14" s="54"/>
      <c r="C14" s="55"/>
      <c r="D14" s="56"/>
      <c r="E14" s="57"/>
      <c r="F14" s="57"/>
      <c r="G14" s="6"/>
      <c r="H14" s="7"/>
      <c r="I14" s="8" t="str">
        <f t="shared" si="0"/>
        <v/>
      </c>
    </row>
    <row r="15" spans="1:9">
      <c r="A15" s="53"/>
      <c r="B15" s="54"/>
      <c r="C15" s="55"/>
      <c r="D15" s="56"/>
      <c r="E15" s="57"/>
      <c r="F15" s="57"/>
      <c r="G15" s="6"/>
      <c r="H15" s="7"/>
      <c r="I15" s="8" t="str">
        <f t="shared" si="0"/>
        <v/>
      </c>
    </row>
    <row r="16" spans="1:9">
      <c r="A16" s="53"/>
      <c r="B16" s="54"/>
      <c r="C16" s="55"/>
      <c r="D16" s="56"/>
      <c r="E16" s="57"/>
      <c r="F16" s="57"/>
      <c r="G16" s="6"/>
      <c r="H16" s="7"/>
      <c r="I16" s="8" t="str">
        <f t="shared" si="0"/>
        <v/>
      </c>
    </row>
    <row r="17" spans="1:11">
      <c r="A17" s="53"/>
      <c r="B17" s="54"/>
      <c r="C17" s="55"/>
      <c r="D17" s="56"/>
      <c r="E17" s="57"/>
      <c r="F17" s="57"/>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50" t="s">
        <v>20</v>
      </c>
      <c r="H19" s="50"/>
      <c r="I19" s="18"/>
    </row>
    <row r="20" spans="1:11">
      <c r="A20" s="19">
        <f>IF(B20&lt;2,"N/A",(STDEV(H3:H17)))</f>
        <v>190.91883092036784</v>
      </c>
      <c r="B20" s="19">
        <f>COUNT(H3:H17)</f>
        <v>2</v>
      </c>
      <c r="C20" s="20">
        <f>IF(B20&lt;2,"N/A",(A20/D20))</f>
        <v>0.20865446002225993</v>
      </c>
      <c r="D20" s="21">
        <f>ROUND(AVERAGE(H3:H17),2)</f>
        <v>915</v>
      </c>
      <c r="E20" s="22" t="str">
        <f>IFERROR(ROUND(IF(B20&lt;2,"N/A",(IF(C20&lt;=25%,"N/A",AVERAGE(I3:I17)))),2),"N/A")</f>
        <v>N/A</v>
      </c>
      <c r="F20" s="22">
        <f>ROUND(MEDIAN(H3:H17),2)</f>
        <v>915</v>
      </c>
      <c r="G20" s="23" t="str">
        <f>INDEX(G3:G17,MATCH(H20,H3:H17,0))</f>
        <v>IDEAL SOLUCOES EM ELEVADORES EIRELI</v>
      </c>
      <c r="H20" s="24">
        <f>MIN(H3:H17)</f>
        <v>780</v>
      </c>
      <c r="I20" s="18"/>
    </row>
    <row r="21" spans="1:11">
      <c r="A21" s="25"/>
      <c r="B21" s="18"/>
      <c r="C21" s="26"/>
      <c r="D21" s="26"/>
      <c r="E21" s="26"/>
      <c r="F21" s="26"/>
      <c r="G21" s="18"/>
      <c r="H21" s="27"/>
      <c r="I21" s="28"/>
      <c r="J21" s="28"/>
      <c r="K21" s="28"/>
    </row>
    <row r="22" spans="1:11">
      <c r="B22" s="25"/>
      <c r="C22" s="25"/>
      <c r="D22" s="51"/>
      <c r="E22" s="51"/>
      <c r="F22" s="30"/>
      <c r="G22" s="31" t="s">
        <v>21</v>
      </c>
      <c r="H22" s="32">
        <f>IF(C20&lt;=25%,D20,MIN(E20:F20))</f>
        <v>915</v>
      </c>
    </row>
    <row r="23" spans="1:11">
      <c r="B23" s="25"/>
      <c r="C23" s="25"/>
      <c r="D23" s="51"/>
      <c r="E23" s="51"/>
      <c r="F23" s="33"/>
      <c r="G23" s="4" t="s">
        <v>22</v>
      </c>
      <c r="H23" s="24">
        <f>ROUND(H22,2)*D3</f>
        <v>2745</v>
      </c>
    </row>
    <row r="24" spans="1:11">
      <c r="B24" s="29"/>
      <c r="C24" s="29"/>
      <c r="D24" s="18"/>
      <c r="E24" s="18"/>
    </row>
    <row r="26" spans="1:11" ht="12.75" customHeight="1">
      <c r="A26" s="48" t="s">
        <v>23</v>
      </c>
      <c r="B26" s="48"/>
      <c r="C26" s="48"/>
      <c r="D26" s="48"/>
      <c r="E26" s="48"/>
      <c r="F26" s="48"/>
      <c r="G26" s="48"/>
      <c r="H26" s="48"/>
      <c r="I26" s="48"/>
    </row>
    <row r="27" spans="1:11" ht="12.75" customHeight="1">
      <c r="A27" s="48" t="s">
        <v>24</v>
      </c>
      <c r="B27" s="48"/>
      <c r="C27" s="48"/>
      <c r="D27" s="48"/>
      <c r="E27" s="48"/>
      <c r="F27" s="48"/>
      <c r="G27" s="48"/>
      <c r="H27" s="48"/>
      <c r="I27" s="48"/>
    </row>
    <row r="28" spans="1:11" ht="12.75" customHeight="1">
      <c r="A28" s="48" t="s">
        <v>25</v>
      </c>
      <c r="B28" s="48"/>
      <c r="C28" s="48"/>
      <c r="D28" s="48"/>
      <c r="E28" s="48"/>
      <c r="F28" s="48"/>
      <c r="G28" s="48"/>
      <c r="H28" s="48"/>
      <c r="I28" s="48"/>
    </row>
    <row r="29" spans="1:11" ht="12.75" customHeight="1">
      <c r="A29" s="48" t="s">
        <v>26</v>
      </c>
      <c r="B29" s="48"/>
      <c r="C29" s="48"/>
      <c r="D29" s="48"/>
      <c r="E29" s="48"/>
      <c r="F29" s="48"/>
      <c r="G29" s="48"/>
      <c r="H29" s="48"/>
      <c r="I29" s="48"/>
    </row>
    <row r="30" spans="1:11" ht="12.75" customHeight="1">
      <c r="A30" s="48" t="s">
        <v>27</v>
      </c>
      <c r="B30" s="48"/>
      <c r="C30" s="48"/>
      <c r="D30" s="48"/>
      <c r="E30" s="48"/>
      <c r="F30" s="48"/>
      <c r="G30" s="48"/>
      <c r="H30" s="48"/>
      <c r="I30" s="48"/>
    </row>
    <row r="31" spans="1:11" ht="12.75" customHeight="1">
      <c r="A31" s="48" t="s">
        <v>28</v>
      </c>
      <c r="B31" s="48"/>
      <c r="C31" s="48"/>
      <c r="D31" s="48"/>
      <c r="E31" s="48"/>
      <c r="F31" s="48"/>
      <c r="G31" s="48"/>
      <c r="H31" s="48"/>
      <c r="I31" s="48"/>
    </row>
    <row r="32" spans="1:11" ht="24.75" customHeight="1">
      <c r="A32" s="49" t="s">
        <v>29</v>
      </c>
      <c r="B32" s="49"/>
      <c r="C32" s="49"/>
      <c r="D32" s="49"/>
      <c r="E32" s="49"/>
      <c r="F32" s="49"/>
      <c r="G32" s="49"/>
      <c r="H32" s="49"/>
      <c r="I32" s="49"/>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topLeftCell="C4" zoomScaleNormal="100" workbookViewId="0">
      <selection activeCell="G4" sqref="G4"/>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2" t="s">
        <v>0</v>
      </c>
      <c r="B1" s="52"/>
      <c r="C1" s="52"/>
      <c r="D1" s="52"/>
      <c r="E1" s="52"/>
      <c r="F1" s="52"/>
      <c r="G1" s="52"/>
      <c r="H1" s="52"/>
      <c r="I1" s="52"/>
    </row>
    <row r="2" spans="1:9" ht="25.5">
      <c r="A2" s="53" t="s">
        <v>30</v>
      </c>
      <c r="B2" s="2" t="s">
        <v>2</v>
      </c>
      <c r="C2" s="2" t="s">
        <v>3</v>
      </c>
      <c r="D2" s="2" t="s">
        <v>4</v>
      </c>
      <c r="E2" s="3" t="s">
        <v>5</v>
      </c>
      <c r="F2" s="3" t="s">
        <v>6</v>
      </c>
      <c r="G2" s="2" t="s">
        <v>7</v>
      </c>
      <c r="H2" s="4" t="s">
        <v>8</v>
      </c>
      <c r="I2" s="5" t="s">
        <v>9</v>
      </c>
    </row>
    <row r="3" spans="1:9" ht="12.75" customHeight="1">
      <c r="A3" s="53"/>
      <c r="B3" s="54" t="s">
        <v>31</v>
      </c>
      <c r="C3" s="55" t="s">
        <v>11</v>
      </c>
      <c r="D3" s="56">
        <v>1</v>
      </c>
      <c r="E3" s="57">
        <f>IF(C20&lt;=25%,D20,MIN(E20:F20))</f>
        <v>1015</v>
      </c>
      <c r="F3" s="57">
        <f>MIN(H3:H17)</f>
        <v>780</v>
      </c>
      <c r="G3" s="6" t="s">
        <v>12</v>
      </c>
      <c r="H3" s="7">
        <v>1250</v>
      </c>
      <c r="I3" s="8">
        <f t="shared" ref="I3:I17" si="0">IF(H3="","",(IF($C$20&lt;25%,"N/A",IF(H3&lt;=($D$20+$A$20),H3,"Descartado"))))</f>
        <v>1250</v>
      </c>
    </row>
    <row r="4" spans="1:9">
      <c r="A4" s="53"/>
      <c r="B4" s="54"/>
      <c r="C4" s="55"/>
      <c r="D4" s="56"/>
      <c r="E4" s="57"/>
      <c r="F4" s="57"/>
      <c r="G4" s="6" t="s">
        <v>13</v>
      </c>
      <c r="H4" s="7">
        <v>780</v>
      </c>
      <c r="I4" s="8">
        <f t="shared" si="0"/>
        <v>780</v>
      </c>
    </row>
    <row r="5" spans="1:9">
      <c r="A5" s="53"/>
      <c r="B5" s="54"/>
      <c r="C5" s="55"/>
      <c r="D5" s="56"/>
      <c r="E5" s="57"/>
      <c r="F5" s="57"/>
      <c r="G5" s="6"/>
      <c r="H5" s="7"/>
      <c r="I5" s="8" t="str">
        <f t="shared" si="0"/>
        <v/>
      </c>
    </row>
    <row r="6" spans="1:9">
      <c r="A6" s="53"/>
      <c r="B6" s="54"/>
      <c r="C6" s="55"/>
      <c r="D6" s="56"/>
      <c r="E6" s="57"/>
      <c r="F6" s="57"/>
      <c r="G6" s="6"/>
      <c r="H6" s="7"/>
      <c r="I6" s="8" t="str">
        <f t="shared" si="0"/>
        <v/>
      </c>
    </row>
    <row r="7" spans="1:9">
      <c r="A7" s="53"/>
      <c r="B7" s="54"/>
      <c r="C7" s="55"/>
      <c r="D7" s="56"/>
      <c r="E7" s="57"/>
      <c r="F7" s="57"/>
      <c r="G7" s="6"/>
      <c r="H7" s="7"/>
      <c r="I7" s="8" t="str">
        <f t="shared" si="0"/>
        <v/>
      </c>
    </row>
    <row r="8" spans="1:9">
      <c r="A8" s="53"/>
      <c r="B8" s="54"/>
      <c r="C8" s="55"/>
      <c r="D8" s="56"/>
      <c r="E8" s="57"/>
      <c r="F8" s="57"/>
      <c r="G8" s="6"/>
      <c r="H8" s="7"/>
      <c r="I8" s="8" t="str">
        <f t="shared" si="0"/>
        <v/>
      </c>
    </row>
    <row r="9" spans="1:9">
      <c r="A9" s="53"/>
      <c r="B9" s="54"/>
      <c r="C9" s="55"/>
      <c r="D9" s="56"/>
      <c r="E9" s="57"/>
      <c r="F9" s="57"/>
      <c r="G9" s="6"/>
      <c r="H9" s="7"/>
      <c r="I9" s="8" t="str">
        <f t="shared" si="0"/>
        <v/>
      </c>
    </row>
    <row r="10" spans="1:9">
      <c r="A10" s="53"/>
      <c r="B10" s="54"/>
      <c r="C10" s="55"/>
      <c r="D10" s="56"/>
      <c r="E10" s="57"/>
      <c r="F10" s="57"/>
      <c r="G10" s="6"/>
      <c r="H10" s="7"/>
      <c r="I10" s="8" t="str">
        <f t="shared" si="0"/>
        <v/>
      </c>
    </row>
    <row r="11" spans="1:9">
      <c r="A11" s="53"/>
      <c r="B11" s="54"/>
      <c r="C11" s="55"/>
      <c r="D11" s="56"/>
      <c r="E11" s="57"/>
      <c r="F11" s="57"/>
      <c r="G11" s="6"/>
      <c r="H11" s="7"/>
      <c r="I11" s="8" t="str">
        <f t="shared" si="0"/>
        <v/>
      </c>
    </row>
    <row r="12" spans="1:9">
      <c r="A12" s="53"/>
      <c r="B12" s="54"/>
      <c r="C12" s="55"/>
      <c r="D12" s="56"/>
      <c r="E12" s="57"/>
      <c r="F12" s="57"/>
      <c r="G12" s="6"/>
      <c r="H12" s="7"/>
      <c r="I12" s="8" t="str">
        <f t="shared" si="0"/>
        <v/>
      </c>
    </row>
    <row r="13" spans="1:9">
      <c r="A13" s="53"/>
      <c r="B13" s="54"/>
      <c r="C13" s="55"/>
      <c r="D13" s="56"/>
      <c r="E13" s="57"/>
      <c r="F13" s="57"/>
      <c r="G13" s="6"/>
      <c r="H13" s="7"/>
      <c r="I13" s="8" t="str">
        <f t="shared" si="0"/>
        <v/>
      </c>
    </row>
    <row r="14" spans="1:9">
      <c r="A14" s="53"/>
      <c r="B14" s="54"/>
      <c r="C14" s="55"/>
      <c r="D14" s="56"/>
      <c r="E14" s="57"/>
      <c r="F14" s="57"/>
      <c r="G14" s="6"/>
      <c r="H14" s="7"/>
      <c r="I14" s="8" t="str">
        <f t="shared" si="0"/>
        <v/>
      </c>
    </row>
    <row r="15" spans="1:9">
      <c r="A15" s="53"/>
      <c r="B15" s="54"/>
      <c r="C15" s="55"/>
      <c r="D15" s="56"/>
      <c r="E15" s="57"/>
      <c r="F15" s="57"/>
      <c r="G15" s="6"/>
      <c r="H15" s="7"/>
      <c r="I15" s="8" t="str">
        <f t="shared" si="0"/>
        <v/>
      </c>
    </row>
    <row r="16" spans="1:9">
      <c r="A16" s="53"/>
      <c r="B16" s="54"/>
      <c r="C16" s="55"/>
      <c r="D16" s="56"/>
      <c r="E16" s="57"/>
      <c r="F16" s="57"/>
      <c r="G16" s="6"/>
      <c r="H16" s="7"/>
      <c r="I16" s="8" t="str">
        <f t="shared" si="0"/>
        <v/>
      </c>
    </row>
    <row r="17" spans="1:11">
      <c r="A17" s="53"/>
      <c r="B17" s="54"/>
      <c r="C17" s="55"/>
      <c r="D17" s="56"/>
      <c r="E17" s="57"/>
      <c r="F17" s="57"/>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50" t="s">
        <v>20</v>
      </c>
      <c r="H19" s="50"/>
      <c r="I19" s="18"/>
    </row>
    <row r="20" spans="1:11">
      <c r="A20" s="19">
        <f>IF(B20&lt;2,"N/A",(STDEV(H3:H17)))</f>
        <v>332.34018715767735</v>
      </c>
      <c r="B20" s="19">
        <f>COUNT(H3:H17)</f>
        <v>2</v>
      </c>
      <c r="C20" s="20">
        <f>IF(B20&lt;2,"N/A",(A20/D20))</f>
        <v>0.32742875582037179</v>
      </c>
      <c r="D20" s="21">
        <f>ROUND(AVERAGE(H3:H17),2)</f>
        <v>1015</v>
      </c>
      <c r="E20" s="22">
        <f>IFERROR(ROUND(IF(B20&lt;2,"N/A",(IF(C20&lt;=25%,"N/A",AVERAGE(I3:I17)))),2),"N/A")</f>
        <v>1015</v>
      </c>
      <c r="F20" s="22">
        <f>ROUND(MEDIAN(H3:H17),2)</f>
        <v>1015</v>
      </c>
      <c r="G20" s="23" t="str">
        <f>INDEX(G3:G17,MATCH(H20,H3:H17,0))</f>
        <v>IDEAL SOLUCOES EM ELEVADORES EIRELI</v>
      </c>
      <c r="H20" s="24">
        <f>MIN(H3:H17)</f>
        <v>780</v>
      </c>
      <c r="I20" s="18"/>
    </row>
    <row r="21" spans="1:11">
      <c r="A21" s="25"/>
      <c r="B21" s="18"/>
      <c r="C21" s="26"/>
      <c r="D21" s="26"/>
      <c r="E21" s="26"/>
      <c r="F21" s="26"/>
      <c r="G21" s="18"/>
      <c r="H21" s="27"/>
      <c r="I21" s="28"/>
      <c r="J21" s="28"/>
      <c r="K21" s="28"/>
    </row>
    <row r="22" spans="1:11">
      <c r="B22" s="25"/>
      <c r="C22" s="25"/>
      <c r="D22" s="51"/>
      <c r="E22" s="51"/>
      <c r="F22" s="30"/>
      <c r="G22" s="31" t="s">
        <v>21</v>
      </c>
      <c r="H22" s="32">
        <f>IF(C20&lt;=25%,D20,MIN(E20:F20))</f>
        <v>1015</v>
      </c>
    </row>
    <row r="23" spans="1:11">
      <c r="B23" s="25"/>
      <c r="C23" s="25"/>
      <c r="D23" s="51"/>
      <c r="E23" s="51"/>
      <c r="F23" s="33"/>
      <c r="G23" s="4" t="s">
        <v>22</v>
      </c>
      <c r="H23" s="24">
        <f>ROUND(H22,2)*D3</f>
        <v>1015</v>
      </c>
    </row>
    <row r="24" spans="1:11">
      <c r="B24" s="29"/>
      <c r="C24" s="29"/>
      <c r="D24" s="18"/>
      <c r="E24" s="18"/>
    </row>
    <row r="26" spans="1:11" ht="12.75" customHeight="1">
      <c r="A26" s="48" t="s">
        <v>23</v>
      </c>
      <c r="B26" s="48"/>
      <c r="C26" s="48"/>
      <c r="D26" s="48"/>
      <c r="E26" s="48"/>
      <c r="F26" s="48"/>
      <c r="G26" s="48"/>
      <c r="H26" s="48"/>
      <c r="I26" s="48"/>
    </row>
    <row r="27" spans="1:11" ht="12.75" customHeight="1">
      <c r="A27" s="48" t="s">
        <v>24</v>
      </c>
      <c r="B27" s="48"/>
      <c r="C27" s="48"/>
      <c r="D27" s="48"/>
      <c r="E27" s="48"/>
      <c r="F27" s="48"/>
      <c r="G27" s="48"/>
      <c r="H27" s="48"/>
      <c r="I27" s="48"/>
    </row>
    <row r="28" spans="1:11" ht="12.75" customHeight="1">
      <c r="A28" s="48" t="s">
        <v>25</v>
      </c>
      <c r="B28" s="48"/>
      <c r="C28" s="48"/>
      <c r="D28" s="48"/>
      <c r="E28" s="48"/>
      <c r="F28" s="48"/>
      <c r="G28" s="48"/>
      <c r="H28" s="48"/>
      <c r="I28" s="48"/>
    </row>
    <row r="29" spans="1:11" ht="12.75" customHeight="1">
      <c r="A29" s="48" t="s">
        <v>26</v>
      </c>
      <c r="B29" s="48"/>
      <c r="C29" s="48"/>
      <c r="D29" s="48"/>
      <c r="E29" s="48"/>
      <c r="F29" s="48"/>
      <c r="G29" s="48"/>
      <c r="H29" s="48"/>
      <c r="I29" s="48"/>
    </row>
    <row r="30" spans="1:11" ht="12.75" customHeight="1">
      <c r="A30" s="48" t="s">
        <v>27</v>
      </c>
      <c r="B30" s="48"/>
      <c r="C30" s="48"/>
      <c r="D30" s="48"/>
      <c r="E30" s="48"/>
      <c r="F30" s="48"/>
      <c r="G30" s="48"/>
      <c r="H30" s="48"/>
      <c r="I30" s="48"/>
    </row>
    <row r="31" spans="1:11" ht="12.75" customHeight="1">
      <c r="A31" s="48" t="s">
        <v>28</v>
      </c>
      <c r="B31" s="48"/>
      <c r="C31" s="48"/>
      <c r="D31" s="48"/>
      <c r="E31" s="48"/>
      <c r="F31" s="48"/>
      <c r="G31" s="48"/>
      <c r="H31" s="48"/>
      <c r="I31" s="48"/>
    </row>
    <row r="32" spans="1:11" ht="24.75" customHeight="1">
      <c r="A32" s="49" t="s">
        <v>29</v>
      </c>
      <c r="B32" s="49"/>
      <c r="C32" s="49"/>
      <c r="D32" s="49"/>
      <c r="E32" s="49"/>
      <c r="F32" s="49"/>
      <c r="G32" s="49"/>
      <c r="H32" s="49"/>
      <c r="I32" s="49"/>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12"/>
  <sheetViews>
    <sheetView view="pageBreakPreview" zoomScaleNormal="100" workbookViewId="0">
      <selection activeCell="A12" sqref="A12:XFD12"/>
    </sheetView>
  </sheetViews>
  <sheetFormatPr defaultColWidth="9.140625" defaultRowHeight="12.75"/>
  <cols>
    <col min="1" max="1" width="9.140625" style="34"/>
    <col min="2" max="2" width="86.85546875" style="34" customWidth="1"/>
    <col min="3" max="5" width="13.28515625" style="34" customWidth="1"/>
    <col min="6" max="7" width="15.5703125" style="34" customWidth="1"/>
    <col min="8" max="14" width="9.140625" style="35"/>
    <col min="15" max="1024" width="9.140625" style="34"/>
  </cols>
  <sheetData>
    <row r="1" spans="1:7" ht="15.75">
      <c r="A1" s="36"/>
      <c r="B1" s="36"/>
      <c r="C1" s="36"/>
      <c r="D1" s="36"/>
      <c r="E1" s="36"/>
      <c r="F1" s="36"/>
      <c r="G1" s="36"/>
    </row>
    <row r="2" spans="1:7" ht="15.75">
      <c r="A2" s="36"/>
      <c r="B2" s="36"/>
      <c r="C2" s="36"/>
      <c r="D2" s="36"/>
      <c r="E2" s="36"/>
      <c r="F2" s="36"/>
      <c r="G2" s="36"/>
    </row>
    <row r="3" spans="1:7" ht="15.75">
      <c r="A3" s="36"/>
      <c r="B3" s="36"/>
      <c r="C3" s="36"/>
      <c r="D3" s="36"/>
      <c r="E3" s="36"/>
      <c r="F3" s="36"/>
      <c r="G3" s="36"/>
    </row>
    <row r="4" spans="1:7" ht="15.75">
      <c r="A4" s="36"/>
      <c r="B4" s="36"/>
      <c r="C4" s="36"/>
      <c r="D4" s="36"/>
      <c r="E4" s="36"/>
      <c r="F4" s="36"/>
      <c r="G4" s="36"/>
    </row>
    <row r="5" spans="1:7" ht="15" customHeight="1">
      <c r="A5" s="58" t="s">
        <v>32</v>
      </c>
      <c r="B5" s="58"/>
      <c r="C5" s="58"/>
      <c r="D5" s="58"/>
      <c r="E5" s="58"/>
      <c r="F5" s="58"/>
      <c r="G5" s="58"/>
    </row>
    <row r="6" spans="1:7" ht="15" customHeight="1">
      <c r="A6" s="58" t="s">
        <v>33</v>
      </c>
      <c r="B6" s="58"/>
      <c r="C6" s="58"/>
      <c r="D6" s="58"/>
      <c r="E6" s="58"/>
      <c r="F6" s="58"/>
      <c r="G6" s="58"/>
    </row>
    <row r="7" spans="1:7" ht="15.75">
      <c r="A7" s="37"/>
      <c r="B7" s="37"/>
      <c r="C7" s="37"/>
      <c r="D7" s="37"/>
      <c r="E7" s="37"/>
      <c r="F7" s="37"/>
      <c r="G7" s="37"/>
    </row>
    <row r="8" spans="1:7" ht="15" customHeight="1">
      <c r="A8" s="59" t="s">
        <v>34</v>
      </c>
      <c r="B8" s="59"/>
      <c r="C8" s="59"/>
      <c r="D8" s="59"/>
      <c r="E8" s="59"/>
      <c r="F8" s="59"/>
      <c r="G8" s="59"/>
    </row>
    <row r="9" spans="1:7" ht="38.25">
      <c r="A9" s="38" t="s">
        <v>35</v>
      </c>
      <c r="B9" s="38" t="s">
        <v>36</v>
      </c>
      <c r="C9" s="38" t="s">
        <v>37</v>
      </c>
      <c r="D9" s="38" t="s">
        <v>38</v>
      </c>
      <c r="E9" s="38" t="s">
        <v>39</v>
      </c>
      <c r="F9" s="38" t="s">
        <v>40</v>
      </c>
      <c r="G9" s="38" t="s">
        <v>41</v>
      </c>
    </row>
    <row r="10" spans="1:7" ht="242.25">
      <c r="A10" s="39">
        <v>1</v>
      </c>
      <c r="B10" s="40" t="str">
        <f>Item1!B3</f>
        <v>Elevador de Passageiros Marca Thyssenkrupp Elevadores Número 3 ( Nº I, II, III ) Paradas 3 (0,1,2) Capacidade: 750 kg. - Dez (10) passageiros. Fonte de alimentação Motriz: 220 V com variação de mais ou menos 10 % Freqüência: 60 Hz com variação de mais ou menos 5 % Máquina de tração Tipo C/ engrenagem Localização Em cima da caixa Motor Tipo: Frequência variável PPH: 180 Controle Tipo: VF2 (Tecnologia VVVF) - Coletivo seletivo  Acessórios Ventilador montado na parte traseira da cabina c/ acionamento temporizado Buzzer para Lambda Botão de alarme Lanterna direcional interna localizada na coluna da porta de cabina Botão de abrir porta Iluminação de emergência Intercomunicador viva-voz de 3 pontos Serviço independente Cabina desmontada Porta de cabina Acionamento: Automático Reabertura: Lambda 2D - Dispositivo que monitora a porta da cabina através de raios infravermelhos num campo bidimensional Acionamento: Automático Demais itens: Digitalizador de voz TK 31V / Indicador de Posição TK921 Plus / TK XXI Indicador LCD/ CLP TK 5100  Características Adicionais Sistema forçador de porta Elevador instalado em modo simplex (1) Sistema de proteção do controle contra raios Serviço de subsolo ilimitado Ajuste automático de tempos de porta Proteção contra carro demorado com     forçador Proteção contra deslizamento de cabos Preferência direcional Tempo de proteção de porta Tempo extra de porta (ajustável) Contato regulador de tensão Sistema de despacho de chamada de andar Caixa de inspeção no topo do carro Proteção contra inversão / falta de fase Forçador de porta Contato elétrico do limitador de velocidade Chave de emergência no fundo do poço Preparado para o sistema REM Limite final para inspeção Detector de corrente no freio Sistema de ventilação forçada para o motor da máquina de tração Estacionamento automático em pavimento pré-selecionado</v>
      </c>
      <c r="C10" s="39" t="str">
        <f>Item1!C3</f>
        <v>unidade</v>
      </c>
      <c r="D10" s="39">
        <f>Item1!D3</f>
        <v>3</v>
      </c>
      <c r="E10" s="41">
        <f>Item1!E3</f>
        <v>915</v>
      </c>
      <c r="F10" s="41">
        <f>(ROUND(E10,2)*D10)</f>
        <v>2745</v>
      </c>
      <c r="G10" s="42">
        <f>F10*30</f>
        <v>82350</v>
      </c>
    </row>
    <row r="11" spans="1:7" ht="102">
      <c r="A11" s="39">
        <v>2</v>
      </c>
      <c r="B11" s="40" t="str">
        <f>Item2!B3</f>
        <v>ELEVADOR – ANEXO III  Tipo: COMERCIAL – Social/Serviço  - Capacidade: 750 Kg ou 10 pessoas; - Velocidade nominal: 105 m/min ou 1,75 m/s; - Destinação comercial; - Acionamento em corrente alternada com variação de voltagem e variação de freqüência (V.V.V.F.); - Número de paradas: 09 (nove); - Percurso total: 25,91 m Características da rede elétrica - Tensão trifásica (força): 380 Volts - Tensão monofásica (luz): 220 Volts - Freqüência: 50/60 Hz Características do Motor de tração: - Potencia mecânica no eixo do motor: 9,6 kW - Corrente nominal (I nom): 21,8 A - Correte de partida (I partida): 43,6 A - Potencia disponível (por elevador): 17,3 kW - Pico Maximo de potencia (em caso de haver gerador): 28,8 kW</v>
      </c>
      <c r="C11" s="39" t="str">
        <f>Item2!C3</f>
        <v>unidade</v>
      </c>
      <c r="D11" s="39">
        <f>Item2!D3</f>
        <v>1</v>
      </c>
      <c r="E11" s="41">
        <f>Item2!E3</f>
        <v>1015</v>
      </c>
      <c r="F11" s="41">
        <f>(ROUND(E11,2)*D11)</f>
        <v>1015</v>
      </c>
      <c r="G11" s="42">
        <f>F11*30</f>
        <v>30450</v>
      </c>
    </row>
    <row r="12" spans="1:7" ht="45.75" customHeight="1">
      <c r="A12" s="43"/>
      <c r="B12" s="43"/>
      <c r="C12" s="60" t="s">
        <v>42</v>
      </c>
      <c r="D12" s="60"/>
      <c r="E12" s="60"/>
      <c r="F12" s="60"/>
      <c r="G12" s="44">
        <f>SUM(G10:G11)</f>
        <v>112800</v>
      </c>
    </row>
  </sheetData>
  <mergeCells count="4">
    <mergeCell ref="A5:G5"/>
    <mergeCell ref="A6:G6"/>
    <mergeCell ref="A8:G8"/>
    <mergeCell ref="C12:F12"/>
  </mergeCells>
  <pageMargins left="0.51180555555555496" right="0.51180555555555496" top="0.78749999999999998" bottom="0.95416666666666705" header="0.51180555555555496" footer="0.78749999999999998"/>
  <pageSetup paperSize="9" scale="56" firstPageNumber="0" fitToHeight="0" orientation="portrait" horizontalDpi="300" verticalDpi="300" r:id="rId1"/>
  <headerFooter>
    <oddFooter>&amp;L&amp;"Calibri,Regular"&amp;12Estimativa em &amp;D</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7"/>
  <sheetViews>
    <sheetView tabSelected="1" view="pageBreakPreview" topLeftCell="B1" zoomScaleNormal="100" workbookViewId="0">
      <selection activeCell="B7" sqref="A7:XFD7"/>
    </sheetView>
  </sheetViews>
  <sheetFormatPr defaultColWidth="9.140625" defaultRowHeight="12.75"/>
  <cols>
    <col min="1" max="1" width="9.140625" style="34"/>
    <col min="2" max="2" width="86.85546875" style="34" customWidth="1"/>
    <col min="3" max="4" width="13.28515625" style="45" customWidth="1"/>
    <col min="5" max="5" width="13.28515625" style="34" customWidth="1"/>
    <col min="6" max="6" width="15.5703125" style="34" customWidth="1"/>
    <col min="7" max="14" width="9.140625" style="35"/>
    <col min="15" max="1024" width="9.140625" style="34"/>
  </cols>
  <sheetData>
    <row r="1" spans="1:6" s="35" customFormat="1" ht="15.75" customHeight="1">
      <c r="A1" s="59" t="s">
        <v>43</v>
      </c>
      <c r="B1" s="59"/>
      <c r="C1" s="59"/>
      <c r="D1" s="59"/>
      <c r="E1" s="59"/>
      <c r="F1" s="59"/>
    </row>
    <row r="2" spans="1:6" s="35" customFormat="1" ht="25.5">
      <c r="A2" s="38" t="s">
        <v>35</v>
      </c>
      <c r="B2" s="38" t="s">
        <v>36</v>
      </c>
      <c r="C2" s="38" t="s">
        <v>37</v>
      </c>
      <c r="D2" s="38" t="s">
        <v>38</v>
      </c>
      <c r="E2" s="38" t="s">
        <v>44</v>
      </c>
      <c r="F2" s="38" t="s">
        <v>45</v>
      </c>
    </row>
    <row r="3" spans="1:6" s="35" customFormat="1" ht="17.25">
      <c r="A3" s="46" t="s">
        <v>46</v>
      </c>
      <c r="B3" s="61" t="str">
        <f>Item1!G20</f>
        <v>IDEAL SOLUCOES EM ELEVADORES EIRELI</v>
      </c>
      <c r="C3" s="61"/>
      <c r="D3" s="61"/>
      <c r="E3" s="61"/>
      <c r="F3" s="61"/>
    </row>
    <row r="4" spans="1:6" s="35" customFormat="1" ht="242.25">
      <c r="A4" s="39">
        <v>1</v>
      </c>
      <c r="B4" s="40" t="str">
        <f>Item1!B3</f>
        <v>Elevador de Passageiros Marca Thyssenkrupp Elevadores Número 3 ( Nº I, II, III ) Paradas 3 (0,1,2) Capacidade: 750 kg. - Dez (10) passageiros. Fonte de alimentação Motriz: 220 V com variação de mais ou menos 10 % Freqüência: 60 Hz com variação de mais ou menos 5 % Máquina de tração Tipo C/ engrenagem Localização Em cima da caixa Motor Tipo: Frequência variável PPH: 180 Controle Tipo: VF2 (Tecnologia VVVF) - Coletivo seletivo  Acessórios Ventilador montado na parte traseira da cabina c/ acionamento temporizado Buzzer para Lambda Botão de alarme Lanterna direcional interna localizada na coluna da porta de cabina Botão de abrir porta Iluminação de emergência Intercomunicador viva-voz de 3 pontos Serviço independente Cabina desmontada Porta de cabina Acionamento: Automático Reabertura: Lambda 2D - Dispositivo que monitora a porta da cabina através de raios infravermelhos num campo bidimensional Acionamento: Automático Demais itens: Digitalizador de voz TK 31V / Indicador de Posição TK921 Plus / TK XXI Indicador LCD/ CLP TK 5100  Características Adicionais Sistema forçador de porta Elevador instalado em modo simplex (1) Sistema de proteção do controle contra raios Serviço de subsolo ilimitado Ajuste automático de tempos de porta Proteção contra carro demorado com     forçador Proteção contra deslizamento de cabos Preferência direcional Tempo de proteção de porta Tempo extra de porta (ajustável) Contato regulador de tensão Sistema de despacho de chamada de andar Caixa de inspeção no topo do carro Proteção contra inversão / falta de fase Forçador de porta Contato elétrico do limitador de velocidade Chave de emergência no fundo do poço Preparado para o sistema REM Limite final para inspeção Detector de corrente no freio Sistema de ventilação forçada para o motor da máquina de tração Estacionamento automático em pavimento pré-selecionado</v>
      </c>
      <c r="C4" s="39" t="str">
        <f>Item1!C3</f>
        <v>unidade</v>
      </c>
      <c r="D4" s="39">
        <f>Item1!D3</f>
        <v>3</v>
      </c>
      <c r="E4" s="47">
        <f>Item1!F3</f>
        <v>780</v>
      </c>
      <c r="F4" s="47">
        <f>(ROUND(E4,2)*D4)</f>
        <v>2340</v>
      </c>
    </row>
    <row r="5" spans="1:6" s="35" customFormat="1" ht="17.25">
      <c r="A5" s="46" t="s">
        <v>46</v>
      </c>
      <c r="B5" s="61" t="str">
        <f>Item2!G20</f>
        <v>IDEAL SOLUCOES EM ELEVADORES EIRELI</v>
      </c>
      <c r="C5" s="61"/>
      <c r="D5" s="61"/>
      <c r="E5" s="61"/>
      <c r="F5" s="61"/>
    </row>
    <row r="6" spans="1:6" ht="102">
      <c r="A6" s="39">
        <v>2</v>
      </c>
      <c r="B6" s="40" t="str">
        <f>Item2!B3</f>
        <v>ELEVADOR – ANEXO III  Tipo: COMERCIAL – Social/Serviço  - Capacidade: 750 Kg ou 10 pessoas; - Velocidade nominal: 105 m/min ou 1,75 m/s; - Destinação comercial; - Acionamento em corrente alternada com variação de voltagem e variação de freqüência (V.V.V.F.); - Número de paradas: 09 (nove); - Percurso total: 25,91 m Características da rede elétrica - Tensão trifásica (força): 380 Volts - Tensão monofásica (luz): 220 Volts - Freqüência: 50/60 Hz Características do Motor de tração: - Potencia mecânica no eixo do motor: 9,6 kW - Corrente nominal (I nom): 21,8 A - Correte de partida (I partida): 43,6 A - Potencia disponível (por elevador): 17,3 kW - Pico Maximo de potencia (em caso de haver gerador): 28,8 kW</v>
      </c>
      <c r="C6" s="39" t="str">
        <f>Item2!C3</f>
        <v>unidade</v>
      </c>
      <c r="D6" s="39">
        <f>Item2!D3</f>
        <v>1</v>
      </c>
      <c r="E6" s="47">
        <f>Item2!F3</f>
        <v>780</v>
      </c>
      <c r="F6" s="47">
        <f>(ROUND(E6,2)*D6)</f>
        <v>780</v>
      </c>
    </row>
    <row r="7" spans="1:6" ht="56.25" customHeight="1">
      <c r="A7" s="43"/>
      <c r="B7" s="43"/>
      <c r="C7" s="59" t="s">
        <v>47</v>
      </c>
      <c r="D7" s="59"/>
      <c r="E7" s="59"/>
      <c r="F7" s="44">
        <f>SUM(F4:F6)</f>
        <v>3120</v>
      </c>
    </row>
  </sheetData>
  <mergeCells count="4">
    <mergeCell ref="A1:F1"/>
    <mergeCell ref="B3:F3"/>
    <mergeCell ref="B5:F5"/>
    <mergeCell ref="C7:E7"/>
  </mergeCells>
  <pageMargins left="0.51180555555555496" right="0.51180555555555496" top="0.78749999999999998" bottom="0.78749999999999998" header="0.51180555555555496" footer="0.51180555555555496"/>
  <pageSetup paperSize="9" scale="62" firstPageNumber="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50</TotalTime>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Item1</vt:lpstr>
      <vt:lpstr>Item2</vt:lpstr>
      <vt:lpstr>TOTAL</vt:lpstr>
      <vt:lpstr>menores</vt:lpstr>
      <vt:lpstr>menores!Area_de_impressao</vt:lpstr>
      <vt:lpstr>TOTAL!Area_de_impressao</vt:lpstr>
      <vt:lpstr>TOTAL!Print_Area_0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Milena Austregesilo Hereda</cp:lastModifiedBy>
  <cp:revision>8</cp:revision>
  <cp:lastPrinted>2019-03-26T20:50:54Z</cp:lastPrinted>
  <dcterms:created xsi:type="dcterms:W3CDTF">2019-01-16T20:04:04Z</dcterms:created>
  <dcterms:modified xsi:type="dcterms:W3CDTF">2021-12-02T12:30:26Z</dcterms:modified>
  <dc:language>pt-BR</dc:language>
</cp:coreProperties>
</file>